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_rels/drawing1.xml.rels" ContentType="application/vnd.openxmlformats-package.relationships+xml"/>
  <Override PartName="/xl/drawings/drawing1.xml" ContentType="application/vnd.openxmlformats-officedocument.drawing+xml"/>
  <Override PartName="/xl/drawings/vmlDrawing1.vml" ContentType="application/vnd.openxmlformats-officedocument.vmlDrawing"/>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Your audit" sheetId="2" state="visible" r:id="rId4"/>
    <sheet name="Sources" sheetId="3" state="visible" r:id="rId5"/>
    <sheet name="Statistics to retire" sheetId="4" state="visible" r:id="rId6"/>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C12" authorId="0">
      <text>
        <r>
          <rPr>
            <sz val="10"/>
            <rFont val="Arial"/>
            <family val="2"/>
          </rPr>
          <t xml:space="preserve">There is no credible published figure for this. Vendor telemetry with undisclosed methodology is all that exists. Set it to what you believe your team actually does.
Sourced reference point: at least half of firms rely on salespeople to self-report activity data, and reps spend around 6 hours a week logging by hand (Sales Management Association, 2022).</t>
        </r>
      </text>
    </comment>
  </commentList>
</comments>
</file>

<file path=xl/sharedStrings.xml><?xml version="1.0" encoding="utf-8"?>
<sst xmlns="http://schemas.openxmlformats.org/spreadsheetml/2006/main" count="173" uniqueCount="155">
  <si>
    <t xml:space="preserve">The CRM Blind Spot Audit</t>
  </si>
  <si>
    <t xml:space="preserve">A working estimate of how much of your client relationships your CRM has never seen.</t>
  </si>
  <si>
    <t xml:space="preserve">What this does</t>
  </si>
  <si>
    <t xml:space="preserve">Your CRM only contains what somebody typed into it. Client-facing people do not type. This workbook</t>
  </si>
  <si>
    <t xml:space="preserve">estimates the share of your client activity the system can actually account for, what you are really</t>
  </si>
  <si>
    <t xml:space="preserve">paying for it once implementation and internal effort are counted, and what that works out to per</t>
  </si>
  <si>
    <t xml:space="preserve">relationship the system can genuinely see.</t>
  </si>
  <si>
    <t xml:space="preserve">How to use it</t>
  </si>
  <si>
    <t xml:space="preserve">1.  Go to the 'Your audit' tab.</t>
  </si>
  <si>
    <t xml:space="preserve">2.  Every cell shaded yellow with blue text is yours to change. Everything else is calculated.</t>
  </si>
  <si>
    <t xml:space="preserve">3.  Fill in the channel grid: 1 for yes, 0 for no. Be honest about the second column.</t>
  </si>
  <si>
    <t xml:space="preserve">4.  Set the manual logging rate to what you believe, not what the policy says.</t>
  </si>
  <si>
    <t xml:space="preserve">5.  Enter money in whatever currency you like. The workbook applies no conversion.</t>
  </si>
  <si>
    <t xml:space="preserve">What it is not</t>
  </si>
  <si>
    <t xml:space="preserve">This is an estimate built from your own inputs, not a measurement. It weights every channel equally,</t>
  </si>
  <si>
    <t xml:space="preserve">which is a simplification. If nearly all your client conversation happens on one channel, the real</t>
  </si>
  <si>
    <t xml:space="preserve">figure will sit above or below what this shows.</t>
  </si>
  <si>
    <t xml:space="preserve">On the numbers we did not make up</t>
  </si>
  <si>
    <t xml:space="preserve">Every assumption in this workbook is listed on the 'Sources' tab with its origin and its date. Most</t>
  </si>
  <si>
    <t xml:space="preserve">CRM statistics in circulation are folklore; the 'Statistics to retire' tab shows the six most widely</t>
  </si>
  <si>
    <t xml:space="preserve">repeated ones and where they actually come from. One number does not exist at all: there is no</t>
  </si>
  <si>
    <t xml:space="preserve">credible published study of how much client activity reaches a CRM. That is why this workbook asks</t>
  </si>
  <si>
    <t xml:space="preserve">you for it rather than telling you.</t>
  </si>
  <si>
    <t xml:space="preserve">Want the measured number instead of the estimate?</t>
  </si>
  <si>
    <t xml:space="preserve">PineChat connects read-only to your email, calendar and WhatsApp and reports what actually happened</t>
  </si>
  <si>
    <t xml:space="preserve">across your client relationships, including everything that never reached a CRM field. We measure and</t>
  </si>
  <si>
    <t xml:space="preserve">report. We do not write back into your CRM.</t>
  </si>
  <si>
    <t xml:space="preserve">Yellow cells with blue text are yours. Everything else calculates.</t>
  </si>
  <si>
    <t xml:space="preserve">1 · YOUR SETUP</t>
  </si>
  <si>
    <t xml:space="preserve">Client-facing people</t>
  </si>
  <si>
    <t xml:space="preserve">Everyone who owns a client relationship.</t>
  </si>
  <si>
    <t xml:space="preserve">CRM cost per seat per month</t>
  </si>
  <si>
    <t xml:space="preserve">2026 list: HubSpot Pro 90, Salesforce Ent. 175, Dynamics Ent. 105.</t>
  </si>
  <si>
    <t xml:space="preserve">Active client relationships per person</t>
  </si>
  <si>
    <t xml:space="preserve">People you are expected to stay in touch with, not just open deals.</t>
  </si>
  <si>
    <t xml:space="preserve">Average annual revenue per client</t>
  </si>
  <si>
    <t xml:space="preserve">Fees, commission or contract value in a typical year.</t>
  </si>
  <si>
    <t xml:space="preserve">Fully loaded cost per person, per year</t>
  </si>
  <si>
    <t xml:space="preserve">US private sector runs about 1.43x salary. In South Africa, use CTC.</t>
  </si>
  <si>
    <t xml:space="preserve">Hours per person per week on CRM admin</t>
  </si>
  <si>
    <t xml:space="preserve">Logging calls, updating fields, chasing colleagues for updates.</t>
  </si>
  <si>
    <t xml:space="preserve">Manual logging rate</t>
  </si>
  <si>
    <t xml:space="preserve">Of channels the CRM does not auto-capture, how much really gets logged?</t>
  </si>
  <si>
    <t xml:space="preserve">2 · WHERE THE RELATIONSHIP ACTUALLY LIVES</t>
  </si>
  <si>
    <t xml:space="preserve">Channel</t>
  </si>
  <si>
    <t xml:space="preserve">We use it</t>
  </si>
  <si>
    <t xml:space="preserve">CRM auto-captures</t>
  </si>
  <si>
    <t xml:space="preserve">Enter 1 for yes, 0 for no.</t>
  </si>
  <si>
    <t xml:space="preserve">Email</t>
  </si>
  <si>
    <t xml:space="preserve">Calendar and meetings</t>
  </si>
  <si>
    <t xml:space="preserve">Phone and mobile calls</t>
  </si>
  <si>
    <t xml:space="preserve">WhatsApp and messaging apps</t>
  </si>
  <si>
    <t xml:space="preserve">LinkedIn and social DMs</t>
  </si>
  <si>
    <t xml:space="preserve">In person and events</t>
  </si>
  <si>
    <t xml:space="preserve">Channels in use  ·  channels auto-captured</t>
  </si>
  <si>
    <t xml:space="preserve">3 · YOUR RESULT</t>
  </si>
  <si>
    <t xml:space="preserve">Channels relying on someone choosing to log it</t>
  </si>
  <si>
    <t xml:space="preserve">Share of client activity your CRM can account for</t>
  </si>
  <si>
    <t xml:space="preserve">Auto-captured channels, plus manual channels at your logging rate.</t>
  </si>
  <si>
    <t xml:space="preserve">Share that happened but was never recorded</t>
  </si>
  <si>
    <t xml:space="preserve">4 · WHAT IT COSTS</t>
  </si>
  <si>
    <t xml:space="preserve">CRM licence spend per year</t>
  </si>
  <si>
    <t xml:space="preserve">What appears on the invoice.</t>
  </si>
  <si>
    <t xml:space="preserve">Total cost of ownership per year</t>
  </si>
  <si>
    <t xml:space="preserve">Licences are only about half of it. See the split below.</t>
  </si>
  <si>
    <t xml:space="preserve">   Licences</t>
  </si>
  <si>
    <t xml:space="preserve">   External professional services</t>
  </si>
  <si>
    <t xml:space="preserve">   Internal effort</t>
  </si>
  <si>
    <t xml:space="preserve">   Training</t>
  </si>
  <si>
    <t xml:space="preserve">Fully loaded hourly cost per person</t>
  </si>
  <si>
    <t xml:space="preserve">CRM admin hours across the team per year</t>
  </si>
  <si>
    <t xml:space="preserve">Annual cost of your team's CRM admin time</t>
  </si>
  <si>
    <t xml:space="preserve">5 · WHAT IT MEANS PER RELATIONSHIP</t>
  </si>
  <si>
    <t xml:space="preserve">Total client relationships</t>
  </si>
  <si>
    <t xml:space="preserve">Relationship-equivalents the CRM can account for</t>
  </si>
  <si>
    <t xml:space="preserve">Relationship-equivalents with no reliable record</t>
  </si>
  <si>
    <t xml:space="preserve">Cost per relationship, as budgeted</t>
  </si>
  <si>
    <t xml:space="preserve">Cost per relationship the CRM can actually see</t>
  </si>
  <si>
    <t xml:space="preserve">The number you are really paying.</t>
  </si>
  <si>
    <t xml:space="preserve">Client revenue under management</t>
  </si>
  <si>
    <t xml:space="preserve">Client revenue with no reliable record behind it</t>
  </si>
  <si>
    <t xml:space="preserve">6 · ASSUMPTIONS  ·  change these if you have better numbers</t>
  </si>
  <si>
    <t xml:space="preserve">Licence share of total cost of ownership</t>
  </si>
  <si>
    <t xml:space="preserve">Forrester TEI, Dynamics 365 Sales, 3-yr risk-adjusted PV, 3,000 seats. 2022.</t>
  </si>
  <si>
    <t xml:space="preserve">External professional services share</t>
  </si>
  <si>
    <t xml:space="preserve">Same study.</t>
  </si>
  <si>
    <t xml:space="preserve">Internal effort share</t>
  </si>
  <si>
    <t xml:space="preserve">Training share</t>
  </si>
  <si>
    <t xml:space="preserve">Same study. The four shares sum to 100%.</t>
  </si>
  <si>
    <t xml:space="preserve">Working weeks per year</t>
  </si>
  <si>
    <t xml:space="preserve">52 less leave and public holidays.</t>
  </si>
  <si>
    <t xml:space="preserve">Working hours per week</t>
  </si>
  <si>
    <t xml:space="preserve">Used only to derive an hourly cost.</t>
  </si>
  <si>
    <t xml:space="preserve">Check: shares total</t>
  </si>
  <si>
    <t xml:space="preserve">Should read 100%.</t>
  </si>
  <si>
    <t xml:space="preserve">Verdict</t>
  </si>
  <si>
    <t xml:space="preserve">Want the measured number instead of the estimate? PineChat connects read-only to email, calendar and WhatsApp and reports what actually happened. Twenty minutes, read-only, nothing written back.</t>
  </si>
  <si>
    <t xml:space="preserve">Every assumption, and where it came from</t>
  </si>
  <si>
    <t xml:space="preserve">Chased to original source. Where a number does not exist, we say so instead of inventing one.</t>
  </si>
  <si>
    <t xml:space="preserve">Used for</t>
  </si>
  <si>
    <t xml:space="preserve">Figure and source</t>
  </si>
  <si>
    <t xml:space="preserve">Vintage</t>
  </si>
  <si>
    <t xml:space="preserve">Standing</t>
  </si>
  <si>
    <t xml:space="preserve">Total cost multiplier</t>
  </si>
  <si>
    <t xml:space="preserve">Forrester Total Economic Impact study of Microsoft Dynamics 365 Sales, commissioned by Microsoft. Three-year risk-adjusted PRESENT VALUES for a MODELLED composite organisation of 3,000 seats, not an observed company. Licences 51.6%, external services 21.6%, internal effort 18.9%, training 7.9%. Derived multiplier 1.94x licence spend. In fairness to the study, its headline finding is positive: 215% ROI and a seven-month payback. We use only its cost structure.</t>
  </si>
  <si>
    <t xml:space="preserve">2022</t>
  </si>
  <si>
    <t xml:space="preserve">Dated</t>
  </si>
  <si>
    <t xml:space="preserve">Fully loaded employee cost</t>
  </si>
  <si>
    <t xml:space="preserve">US Bureau of Labor Statistics, Employer Costs for Employee Compensation. Benefits are 30.1% of private-sector total compensation, giving a 1.43x loading on the BLS wages-and-salaries measure. Reference period March 2026, released 12 June 2026. All-private-industry average, measured per hour worked. BLS counts paid leave and bonuses as benefits, so applying 1.43x to an offer-letter base salary overstates the loading.</t>
  </si>
  <si>
    <t xml:space="preserve">2026</t>
  </si>
  <si>
    <t xml:space="preserve">Current</t>
  </si>
  <si>
    <t xml:space="preserve">CRM list pricing (guidance only)</t>
  </si>
  <si>
    <t xml:space="preserve">Vendor pricing pages, checked 11 August 2026. HubSpot Sales Hub Professional $90/seat/mo annual, Enterprise $150. Salesforce Sales Cloud Enterprise $175, Unlimited $350. Dynamics 365 Sales Enterprise $105. HubSpot also charges mandatory onboarding of $1,500 (Pro) or $3,500 (Enterprise).</t>
  </si>
  <si>
    <t xml:space="preserve">Manual logging is the norm</t>
  </si>
  <si>
    <t xml:space="preserve">Sales Management Association with AutoPylot Technologies: salespeople spend nearly six hours a week REPORTING ACTIVITY, and at least half of firms rely on salespeople to self-report most sales activity data. Sponsored research; AutoPylot sells automated CRM logging, and no sample size is disclosed in the release. The second figure is the one this workbook leans on.</t>
  </si>
  <si>
    <t xml:space="preserve">CRM data quality</t>
  </si>
  <si>
    <t xml:space="preserve">Validity, State of CRM Data Management. 76% of CRM users and administrators report that less than half their CRM data is accurate and complete. n=602 across the US, UK and Australia. Vendor-sponsored; Validity sells data quality tooling.</t>
  </si>
  <si>
    <t xml:space="preserve">2025</t>
  </si>
  <si>
    <t xml:space="preserve">Selling time</t>
  </si>
  <si>
    <t xml:space="preserve">Salesforce State of Sales, 7th edition. The average seller spends 40% of their time selling. n=4,050 across 22 countries, fieldwork August to September 2025. This supersedes the widely quoted 28% figure, which is 2022 fieldwork.</t>
  </si>
  <si>
    <t xml:space="preserve">Cost of winning revenue back</t>
  </si>
  <si>
    <t xml:space="preserve">Benchmarkit B2B SaaS Performance Metrics, FY2024 data, n=583. Median $2.00 of sales and marketing spend per $1.00 of new-customer ARR, versus $1.00 of sales, marketing AND customer success spend per $1.00 of expansion ARR. Growing an existing account is roughly twice as capital-efficient as replacing it. The two ratios use different expense bases, and the expansion one rests on a smaller subsample.</t>
  </si>
  <si>
    <t xml:space="preserve">Why clients actually leave (context only)</t>
  </si>
  <si>
    <t xml:space="preserve">Morningstar Behavioral Research (Lamas and Labotka) on why investors terminate an adviser. Selected reasons: quality of advice 32%, quality of the relationship 21%, cost 17%, returns 11%, comfort handling their own finances 10%, quality of communication 9%. Relationship and communication together outweigh cost and returns. n=3,003, of whom 185 reported firing an adviser and 184 were usable. Treat the ordering as indicative.</t>
  </si>
  <si>
    <t xml:space="preserve">2023</t>
  </si>
  <si>
    <t xml:space="preserve">You will not be told (context only)</t>
  </si>
  <si>
    <t xml:space="preserve">Qualtrics XM Institute, Consumer Feedback Channels 2024: after a very bad experience only 34% of people give feedback directly to the company, and 21% tell nobody at all. Direct feedback fell 7.2 percentage points against 2021. n=28,400 across 26 countries, fieldwork Q3 2023.</t>
  </si>
  <si>
    <t xml:space="preserve">2024</t>
  </si>
  <si>
    <t xml:space="preserve">Adviser retention, for calibration</t>
  </si>
  <si>
    <t xml:space="preserve">Charles Schwab 2025 RIA Benchmarking Study: median client retention 97%, unchanged across 2014 to 2024. n=1,288 firms, $2.4tn AUM. The 2026 edition (1,236 firms, over $2.5tn) does not publish a retention rate, so we cite the 2025 study rather than borrowing its sample. This is why this workbook does not model churn: the cost of a relationship going quiet shows up as referrals not made and assets not retained at transfer, not as clients walking out.</t>
  </si>
  <si>
    <t xml:space="preserve">How much client activity reaches a CRM</t>
  </si>
  <si>
    <t xml:space="preserve">NO CREDIBLE FIGURE EXISTS. We searched for one and found only vendor telemetry with undisclosed methodology, and blogs citing other blogs. That is why this workbook asks you rather than telling you. It is also the gap PineChat was built to close.</t>
  </si>
  <si>
    <t xml:space="preserve">n/a</t>
  </si>
  <si>
    <t xml:space="preserve">No source</t>
  </si>
  <si>
    <t xml:space="preserve">Six CRM statistics you have probably been sold</t>
  </si>
  <si>
    <t xml:space="preserve">If a vendor has quoted you any of these, you now know more about them than they do.</t>
  </si>
  <si>
    <t xml:space="preserve">The claim</t>
  </si>
  <si>
    <t xml:space="preserve">What it actually is</t>
  </si>
  <si>
    <t xml:space="preserve">"68% of customers leave because they feel you do not care"</t>
  </si>
  <si>
    <t xml:space="preserve">Usually credited to a 2008 academic study. The identical six-line breakdown appears verbatim in Landscape Management, April 1995, a green-industry trade magazine, prefaced only by 'a recent survey concluded the following'. The 1995 wording is broader than today's version: 'perceived discourtesy, poor service, or indifference'. No author, no sample, no method. Competing attributions to the Rockefeller Corporation, the US Chamber of Commerce and TARP all dead-end. 1995 is the earliest cleanly datable archived instance, not proof of origin; the point is that no verifiable original study exists at all.</t>
  </si>
  <si>
    <t xml:space="preserve">Folklore</t>
  </si>
  <si>
    <t xml:space="preserve">"It costs 5 to 25 times more to win a customer than to keep one"</t>
  </si>
  <si>
    <t xml:space="preserve">Traces to a 2014 Harvard Business Review article in which the author explicitly hedges it as 'depending on which study you believe, and what industry you're in'. Ipsos researchers traced the underlying 5:1 ratio to late-1980s TARP work and formally rejected it as a loyalty myth. Use a real number instead: winning new revenue costs roughly twice what growing existing revenue costs (Benchmarkit, 2025). Twice, not twenty-five times.</t>
  </si>
  <si>
    <t xml:space="preserve">"80% of sales occur on the fifth to twelfth contact. 48% of salespeople never follow up"</t>
  </si>
  <si>
    <t xml:space="preserve">Attributed to the National Sales Executive Association. A VentureBeat investigation searched Google, the IRS database, the Council of Better Business Bureaus and company registers in several countries. The organisation does not exist. VentureBeat reported the figures had nonetheless been cited by Salesforce, Microsoft and others. The looser 'five follow-ups' version in wide circulation is a mutation of the original claim, which makes it folklore twice over.</t>
  </si>
  <si>
    <t xml:space="preserve">"Half of all CRM implementations fail"</t>
  </si>
  <si>
    <t xml:space="preserve">A Gartner survey of 500+ organisations from late 2001. The actual finding was that 55% 'failed to meet expectations'. Gartner's own analyst later said people 'chopped the meet expectations off it and just said failure', and put absolute failure at '5 percent, maybe'. In fairness, he added that including the 'somewhat unsuccessful' category 'might add another 10 percent'. Even at 15% it is nowhere near half, and the survey is 25 years old.</t>
  </si>
  <si>
    <t xml:space="preserve">Misquoted</t>
  </si>
  <si>
    <t xml:space="preserve">"CRM returns $8.71 for every dollar spent"</t>
  </si>
  <si>
    <t xml:space="preserve">Nucleus Research, June 2014. The same firm's August 2023 analysis of 63 case studies puts the figure at $3.10, which it describes as a 37% decline over ten years from a $4.90 baseline. Note the two Nucleus notes do not reconcile: the 2014 one describes a rise from $5.60 to $8.71, while the 2023 one puts the ten-years-ago figure at $4.90. We cite the 2023 number and its own stated baseline rather than quietly pairing whichever two figures look worst. The twelve-year-old higher number is still the one quoted in most 2026 vendor content.</t>
  </si>
  <si>
    <t xml:space="preserve">Twelve years old</t>
  </si>
  <si>
    <t xml:space="preserve">"Your database decays 22.5% a year" / "B2B data decays 70.3% a year"</t>
  </si>
  <si>
    <t xml:space="preserve">The first is undated and unsourced wherever it appears, though its internal maths at least reconciles. The second traces to a John Coe study in which over 1,200 business cards were handed in by survey participants who were asked what had changed on their card in the last 12 months. Self-reported. Original 2002, updated 2009, republished 2015, still circulating as a 2026 figure. It also fails on its own arithmetic: the paper's stated 5% a month compounds to about 46% a year, not 70.3%. The larger figure is a sum of overlapping change categories, which double-counts the same contacts.</t>
  </si>
  <si>
    <t xml:space="preserve">Unusable</t>
  </si>
  <si>
    <t xml:space="preserve">The pattern is worth noticing. A category whose foundational statistics are a 1995 trade article, a body that does not exist and a 2001 survey nobody read properly is a category that has never been measured properly. That is the actual opportunity.</t>
  </si>
</sst>
</file>

<file path=xl/styles.xml><?xml version="1.0" encoding="utf-8"?>
<styleSheet xmlns="http://schemas.openxmlformats.org/spreadsheetml/2006/main">
  <numFmts count="5">
    <numFmt numFmtId="164" formatCode="General"/>
    <numFmt numFmtId="165" formatCode="#,##0;\(#,##0\);\-"/>
    <numFmt numFmtId="166" formatCode="0.0"/>
    <numFmt numFmtId="167" formatCode="0%"/>
    <numFmt numFmtId="168" formatCode="General"/>
  </numFmts>
  <fonts count="15">
    <font>
      <sz val="11"/>
      <color theme="1"/>
      <name val="Calibri"/>
      <family val="2"/>
      <charset val="1"/>
    </font>
    <font>
      <sz val="10"/>
      <name val="Arial"/>
      <family val="0"/>
    </font>
    <font>
      <sz val="10"/>
      <name val="Arial"/>
      <family val="0"/>
    </font>
    <font>
      <sz val="10"/>
      <name val="Arial"/>
      <family val="0"/>
    </font>
    <font>
      <b val="true"/>
      <sz val="18"/>
      <color rgb="FF16412F"/>
      <name val="Arial"/>
      <family val="0"/>
      <charset val="1"/>
    </font>
    <font>
      <sz val="9"/>
      <color rgb="FF595959"/>
      <name val="Arial"/>
      <family val="0"/>
      <charset val="1"/>
    </font>
    <font>
      <sz val="10"/>
      <color rgb="FF000000"/>
      <name val="Arial"/>
      <family val="0"/>
      <charset val="1"/>
    </font>
    <font>
      <b val="true"/>
      <sz val="11"/>
      <color rgb="FF16412F"/>
      <name val="Arial"/>
      <family val="0"/>
      <charset val="1"/>
    </font>
    <font>
      <sz val="10"/>
      <color rgb="FF0000FF"/>
      <name val="Arial"/>
      <family val="0"/>
      <charset val="1"/>
    </font>
    <font>
      <b val="true"/>
      <sz val="10"/>
      <color rgb="FFFFFFFF"/>
      <name val="Arial"/>
      <family val="0"/>
      <charset val="1"/>
    </font>
    <font>
      <b val="true"/>
      <sz val="10"/>
      <color rgb="FF000000"/>
      <name val="Arial"/>
      <family val="0"/>
      <charset val="1"/>
    </font>
    <font>
      <b val="true"/>
      <sz val="22"/>
      <color rgb="FF000000"/>
      <name val="Arial"/>
      <family val="0"/>
      <charset val="1"/>
    </font>
    <font>
      <sz val="10"/>
      <name val="Arial"/>
      <family val="2"/>
    </font>
    <font>
      <b val="true"/>
      <sz val="18"/>
      <color rgb="FF000000"/>
      <name val="Calibri"/>
      <family val="2"/>
    </font>
    <font>
      <sz val="10"/>
      <color rgb="FF000000"/>
      <name val="Calibri"/>
      <family val="2"/>
    </font>
  </fonts>
  <fills count="6">
    <fill>
      <patternFill patternType="none"/>
    </fill>
    <fill>
      <patternFill patternType="gray125"/>
    </fill>
    <fill>
      <patternFill patternType="solid">
        <fgColor rgb="FFFFF2A8"/>
        <bgColor rgb="FFFBE3E3"/>
      </patternFill>
    </fill>
    <fill>
      <patternFill patternType="solid">
        <fgColor rgb="FF16412F"/>
        <bgColor rgb="FF003300"/>
      </patternFill>
    </fill>
    <fill>
      <patternFill patternType="solid">
        <fgColor rgb="FFF2F1ED"/>
        <bgColor rgb="FFFBE3E3"/>
      </patternFill>
    </fill>
    <fill>
      <patternFill patternType="solid">
        <fgColor rgb="FFFBE3E3"/>
        <bgColor rgb="FFF2F1ED"/>
      </patternFill>
    </fill>
  </fills>
  <borders count="3">
    <border diagonalUp="false" diagonalDown="false">
      <left/>
      <right/>
      <top/>
      <bottom/>
      <diagonal/>
    </border>
    <border diagonalUp="false" diagonalDown="false">
      <left/>
      <right/>
      <top style="thin">
        <color rgb="FF16412F"/>
      </top>
      <bottom/>
      <diagonal/>
    </border>
    <border diagonalUp="false" diagonalDown="false">
      <left style="thin">
        <color rgb="FFD9D8D2"/>
      </left>
      <right style="thin">
        <color rgb="FFD9D8D2"/>
      </right>
      <top style="thin">
        <color rgb="FFD9D8D2"/>
      </top>
      <bottom style="thin">
        <color rgb="FFD9D8D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5" fontId="8" fillId="2" borderId="2" xfId="0" applyFont="true" applyBorder="true" applyAlignment="true" applyProtection="false">
      <alignment horizontal="right" vertical="bottom" textRotation="0" wrapText="false" indent="0" shrinkToFit="false"/>
      <protection locked="true" hidden="false"/>
    </xf>
    <xf numFmtId="166" fontId="8" fillId="2" borderId="2" xfId="0" applyFont="true" applyBorder="true" applyAlignment="true" applyProtection="false">
      <alignment horizontal="right" vertical="bottom" textRotation="0" wrapText="false" indent="0" shrinkToFit="false"/>
      <protection locked="true" hidden="false"/>
    </xf>
    <xf numFmtId="167" fontId="8" fillId="2" borderId="2" xfId="0" applyFont="true" applyBorder="true" applyAlignment="true" applyProtection="false">
      <alignment horizontal="right" vertical="bottom" textRotation="0" wrapText="false" indent="0" shrinkToFit="false"/>
      <protection locked="true" hidden="false"/>
    </xf>
    <xf numFmtId="164" fontId="9" fillId="3" borderId="0" xfId="0" applyFont="true" applyBorder="false" applyAlignment="true" applyProtection="false">
      <alignment horizontal="left" vertical="bottom" textRotation="0" wrapText="true" indent="0" shrinkToFit="false"/>
      <protection locked="true" hidden="false"/>
    </xf>
    <xf numFmtId="164" fontId="9" fillId="3" borderId="0" xfId="0" applyFont="true" applyBorder="false" applyAlignment="true" applyProtection="false">
      <alignment horizontal="center" vertical="bottom" textRotation="0" wrapText="true" indent="0" shrinkToFit="false"/>
      <protection locked="true" hidden="false"/>
    </xf>
    <xf numFmtId="164" fontId="6" fillId="0" borderId="2" xfId="0" applyFont="true" applyBorder="true" applyAlignment="false" applyProtection="false">
      <alignment horizontal="general" vertical="bottom" textRotation="0" wrapText="false" indent="0" shrinkToFit="false"/>
      <protection locked="true" hidden="false"/>
    </xf>
    <xf numFmtId="164" fontId="8" fillId="2" borderId="2" xfId="0" applyFont="true" applyBorder="true" applyAlignment="true" applyProtection="false">
      <alignment horizontal="center" vertical="bottom" textRotation="0" wrapText="false" indent="0" shrinkToFit="false"/>
      <protection locked="true" hidden="false"/>
    </xf>
    <xf numFmtId="164" fontId="6" fillId="4" borderId="2"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8" fontId="10" fillId="0" borderId="0" xfId="0" applyFont="true" applyBorder="false" applyAlignment="true" applyProtection="false">
      <alignment horizontal="center" vertical="bottom" textRotation="0" wrapText="false" indent="0" shrinkToFit="false"/>
      <protection locked="true" hidden="false"/>
    </xf>
    <xf numFmtId="165" fontId="6" fillId="0" borderId="0" xfId="0" applyFont="true" applyBorder="false" applyAlignment="true" applyProtection="false">
      <alignment horizontal="right" vertical="bottom" textRotation="0" wrapText="false" indent="0" shrinkToFit="false"/>
      <protection locked="true" hidden="false"/>
    </xf>
    <xf numFmtId="164" fontId="11" fillId="0" borderId="0" xfId="0" applyFont="true" applyBorder="true" applyAlignment="true" applyProtection="false">
      <alignment horizontal="center" vertical="center" textRotation="0" wrapText="false" indent="0" shrinkToFit="false"/>
      <protection locked="true" hidden="false"/>
    </xf>
    <xf numFmtId="167" fontId="10" fillId="0" borderId="0" xfId="0" applyFont="true" applyBorder="false" applyAlignment="true" applyProtection="false">
      <alignment horizontal="right" vertical="bottom" textRotation="0" wrapText="false" indent="0" shrinkToFit="false"/>
      <protection locked="true" hidden="false"/>
    </xf>
    <xf numFmtId="165" fontId="10" fillId="0" borderId="0" xfId="0" applyFont="true" applyBorder="false" applyAlignment="true" applyProtection="false">
      <alignment horizontal="right" vertical="bottom" textRotation="0" wrapText="false" indent="0" shrinkToFit="false"/>
      <protection locked="true" hidden="false"/>
    </xf>
    <xf numFmtId="167" fontId="6" fillId="0" borderId="0" xfId="0" applyFont="true" applyBorder="false" applyAlignment="true" applyProtection="false">
      <alignment horizontal="right" vertical="bottom"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10" fillId="0" borderId="2" xfId="0" applyFont="true" applyBorder="true" applyAlignment="true" applyProtection="false">
      <alignment horizontal="general" vertical="top" textRotation="0" wrapText="true" indent="0" shrinkToFit="false"/>
      <protection locked="true" hidden="false"/>
    </xf>
    <xf numFmtId="164" fontId="6" fillId="0" borderId="2" xfId="0" applyFont="true" applyBorder="true" applyAlignment="true" applyProtection="false">
      <alignment horizontal="general" vertical="top" textRotation="0" wrapText="true" indent="0" shrinkToFit="false"/>
      <protection locked="true" hidden="false"/>
    </xf>
    <xf numFmtId="164" fontId="10" fillId="5" borderId="2" xfId="0" applyFont="true" applyBorder="true" applyAlignment="true" applyProtection="false">
      <alignment horizontal="general" vertical="top" textRotation="0" wrapText="true" indent="0" shrinkToFit="false"/>
      <protection locked="true" hidden="false"/>
    </xf>
    <xf numFmtId="164" fontId="6" fillId="5" borderId="2"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8D2"/>
      <rgbColor rgb="FF878787"/>
      <rgbColor rgb="FF9999FF"/>
      <rgbColor rgb="FF993366"/>
      <rgbColor rgb="FFF2F1ED"/>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2A8"/>
      <rgbColor rgb="FF99CCFF"/>
      <rgbColor rgb="FFFF99CC"/>
      <rgbColor rgb="FFCC99FF"/>
      <rgbColor rgb="FFFBE3E3"/>
      <rgbColor rgb="FF4F81BD"/>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16412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Where your CRM money actually goes</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'Your audit'!$B$32:$B$35</c:f>
              <c:strCache>
                <c:ptCount val="4"/>
                <c:pt idx="0">
                  <c:v>   Licences</c:v>
                </c:pt>
                <c:pt idx="1">
                  <c:v>   External professional services</c:v>
                </c:pt>
                <c:pt idx="2">
                  <c:v>   Internal effort</c:v>
                </c:pt>
                <c:pt idx="3">
                  <c:v>   Training</c:v>
                </c:pt>
              </c:strCache>
            </c:strRef>
          </c:cat>
          <c:val>
            <c:numRef>
              <c:f>'Your audit'!$C$32:$C$35</c:f>
              <c:numCache>
                <c:formatCode>#,##0;\(#,##0\);\-</c:formatCode>
                <c:ptCount val="4"/>
                <c:pt idx="0">
                  <c:v>12960</c:v>
                </c:pt>
                <c:pt idx="1">
                  <c:v>5425.11627906977</c:v>
                </c:pt>
                <c:pt idx="2">
                  <c:v>4746.97674418605</c:v>
                </c:pt>
                <c:pt idx="3">
                  <c:v>1984.18604651163</c:v>
                </c:pt>
              </c:numCache>
            </c:numRef>
          </c:val>
        </c:ser>
        <c:gapWidth val="150"/>
        <c:overlap val="0"/>
        <c:axId val="23620200"/>
        <c:axId val="4393232"/>
      </c:barChart>
      <c:catAx>
        <c:axId val="2362020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393232"/>
        <c:crosses val="autoZero"/>
        <c:auto val="1"/>
        <c:lblAlgn val="ctr"/>
        <c:lblOffset val="100"/>
        <c:noMultiLvlLbl val="0"/>
      </c:catAx>
      <c:valAx>
        <c:axId val="4393232"/>
        <c:scaling>
          <c:orientation val="minMax"/>
        </c:scaling>
        <c:delete val="0"/>
        <c:axPos val="l"/>
        <c:majorGridlines>
          <c:spPr>
            <a:ln w="9360">
              <a:solidFill>
                <a:srgbClr val="878787"/>
              </a:solidFill>
              <a:round/>
            </a:ln>
          </c:spPr>
        </c:majorGridlines>
        <c:numFmt formatCode="#,##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3620200"/>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7</xdr:col>
      <xdr:colOff>0</xdr:colOff>
      <xdr:row>4</xdr:row>
      <xdr:rowOff>0</xdr:rowOff>
    </xdr:from>
    <xdr:to>
      <xdr:col>14</xdr:col>
      <xdr:colOff>398880</xdr:colOff>
      <xdr:row>15</xdr:row>
      <xdr:rowOff>90720</xdr:rowOff>
    </xdr:to>
    <xdr:graphicFrame>
      <xdr:nvGraphicFramePr>
        <xdr:cNvPr id="0" name="Chart 1"/>
        <xdr:cNvGraphicFramePr/>
      </xdr:nvGraphicFramePr>
      <xdr:xfrm>
        <a:off x="10902240" y="952560"/>
        <a:ext cx="4679640" cy="251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3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04"/>
  </cols>
  <sheetData>
    <row r="2" customFormat="false" ht="33.75" hidden="false" customHeight="true" outlineLevel="0" collapsed="false">
      <c r="B2" s="1" t="s">
        <v>0</v>
      </c>
    </row>
    <row r="3" customFormat="false" ht="18" hidden="false" customHeight="true" outlineLevel="0" collapsed="false">
      <c r="B3" s="2" t="s">
        <v>1</v>
      </c>
    </row>
    <row r="4" customFormat="false" ht="7.5" hidden="false" customHeight="true" outlineLevel="0" collapsed="false">
      <c r="B4" s="3"/>
    </row>
    <row r="5" customFormat="false" ht="19.5" hidden="false" customHeight="true" outlineLevel="0" collapsed="false">
      <c r="B5" s="4" t="s">
        <v>2</v>
      </c>
    </row>
    <row r="6" customFormat="false" ht="15" hidden="false" customHeight="true" outlineLevel="0" collapsed="false">
      <c r="B6" s="3" t="s">
        <v>3</v>
      </c>
    </row>
    <row r="7" customFormat="false" ht="15" hidden="false" customHeight="true" outlineLevel="0" collapsed="false">
      <c r="B7" s="3" t="s">
        <v>4</v>
      </c>
    </row>
    <row r="8" customFormat="false" ht="15" hidden="false" customHeight="true" outlineLevel="0" collapsed="false">
      <c r="B8" s="3" t="s">
        <v>5</v>
      </c>
    </row>
    <row r="9" customFormat="false" ht="15" hidden="false" customHeight="true" outlineLevel="0" collapsed="false">
      <c r="B9" s="3" t="s">
        <v>6</v>
      </c>
    </row>
    <row r="10" customFormat="false" ht="7.5" hidden="false" customHeight="true" outlineLevel="0" collapsed="false">
      <c r="B10" s="3"/>
    </row>
    <row r="11" customFormat="false" ht="19.5" hidden="false" customHeight="true" outlineLevel="0" collapsed="false">
      <c r="B11" s="4" t="s">
        <v>7</v>
      </c>
    </row>
    <row r="12" customFormat="false" ht="15" hidden="false" customHeight="true" outlineLevel="0" collapsed="false">
      <c r="B12" s="3" t="s">
        <v>8</v>
      </c>
    </row>
    <row r="13" customFormat="false" ht="15" hidden="false" customHeight="true" outlineLevel="0" collapsed="false">
      <c r="B13" s="3" t="s">
        <v>9</v>
      </c>
    </row>
    <row r="14" customFormat="false" ht="15" hidden="false" customHeight="true" outlineLevel="0" collapsed="false">
      <c r="B14" s="3" t="s">
        <v>10</v>
      </c>
    </row>
    <row r="15" customFormat="false" ht="15" hidden="false" customHeight="true" outlineLevel="0" collapsed="false">
      <c r="B15" s="3" t="s">
        <v>11</v>
      </c>
    </row>
    <row r="16" customFormat="false" ht="15" hidden="false" customHeight="true" outlineLevel="0" collapsed="false">
      <c r="B16" s="3" t="s">
        <v>12</v>
      </c>
    </row>
    <row r="17" customFormat="false" ht="7.5" hidden="false" customHeight="true" outlineLevel="0" collapsed="false">
      <c r="B17" s="3"/>
    </row>
    <row r="18" customFormat="false" ht="19.5" hidden="false" customHeight="true" outlineLevel="0" collapsed="false">
      <c r="B18" s="4" t="s">
        <v>13</v>
      </c>
    </row>
    <row r="19" customFormat="false" ht="15" hidden="false" customHeight="true" outlineLevel="0" collapsed="false">
      <c r="B19" s="3" t="s">
        <v>14</v>
      </c>
    </row>
    <row r="20" customFormat="false" ht="15" hidden="false" customHeight="true" outlineLevel="0" collapsed="false">
      <c r="B20" s="3" t="s">
        <v>15</v>
      </c>
    </row>
    <row r="21" customFormat="false" ht="15" hidden="false" customHeight="true" outlineLevel="0" collapsed="false">
      <c r="B21" s="3" t="s">
        <v>16</v>
      </c>
    </row>
    <row r="22" customFormat="false" ht="7.5" hidden="false" customHeight="true" outlineLevel="0" collapsed="false">
      <c r="B22" s="3"/>
    </row>
    <row r="23" customFormat="false" ht="19.5" hidden="false" customHeight="true" outlineLevel="0" collapsed="false">
      <c r="B23" s="4" t="s">
        <v>17</v>
      </c>
    </row>
    <row r="24" customFormat="false" ht="15" hidden="false" customHeight="true" outlineLevel="0" collapsed="false">
      <c r="B24" s="3" t="s">
        <v>18</v>
      </c>
    </row>
    <row r="25" customFormat="false" ht="15" hidden="false" customHeight="true" outlineLevel="0" collapsed="false">
      <c r="B25" s="3" t="s">
        <v>19</v>
      </c>
    </row>
    <row r="26" customFormat="false" ht="15" hidden="false" customHeight="true" outlineLevel="0" collapsed="false">
      <c r="B26" s="3" t="s">
        <v>20</v>
      </c>
    </row>
    <row r="27" customFormat="false" ht="15" hidden="false" customHeight="true" outlineLevel="0" collapsed="false">
      <c r="B27" s="3" t="s">
        <v>21</v>
      </c>
    </row>
    <row r="28" customFormat="false" ht="15" hidden="false" customHeight="true" outlineLevel="0" collapsed="false">
      <c r="B28" s="3" t="s">
        <v>22</v>
      </c>
    </row>
    <row r="29" customFormat="false" ht="7.5" hidden="false" customHeight="true" outlineLevel="0" collapsed="false">
      <c r="B29" s="3"/>
    </row>
    <row r="30" customFormat="false" ht="19.5" hidden="false" customHeight="true" outlineLevel="0" collapsed="false">
      <c r="B30" s="4" t="s">
        <v>23</v>
      </c>
    </row>
    <row r="31" customFormat="false" ht="15" hidden="false" customHeight="true" outlineLevel="0" collapsed="false">
      <c r="B31" s="3" t="s">
        <v>24</v>
      </c>
    </row>
    <row r="32" customFormat="false" ht="15" hidden="false" customHeight="true" outlineLevel="0" collapsed="false">
      <c r="B32" s="3" t="s">
        <v>25</v>
      </c>
    </row>
    <row r="33" customFormat="false" ht="15" hidden="false" customHeight="true" outlineLevel="0" collapsed="false">
      <c r="B33" s="3" t="s">
        <v>26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6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52"/>
    <col collapsed="false" customWidth="true" hidden="false" outlineLevel="0" max="4" min="3" style="0" width="16"/>
    <col collapsed="false" customWidth="true" hidden="false" outlineLevel="0" max="5" min="5" style="0" width="2"/>
    <col collapsed="false" customWidth="true" hidden="false" outlineLevel="0" max="6" min="6" style="0" width="58"/>
  </cols>
  <sheetData>
    <row r="2" customFormat="false" ht="30" hidden="false" customHeight="true" outlineLevel="0" collapsed="false">
      <c r="B2" s="1" t="s">
        <v>0</v>
      </c>
    </row>
    <row r="3" customFormat="false" ht="15" hidden="false" customHeight="false" outlineLevel="0" collapsed="false">
      <c r="B3" s="2" t="s">
        <v>27</v>
      </c>
    </row>
    <row r="5" customFormat="false" ht="21.75" hidden="false" customHeight="true" outlineLevel="0" collapsed="false">
      <c r="B5" s="5" t="s">
        <v>28</v>
      </c>
      <c r="C5" s="6"/>
      <c r="D5" s="6"/>
    </row>
    <row r="6" customFormat="false" ht="15" hidden="false" customHeight="false" outlineLevel="0" collapsed="false">
      <c r="B6" s="3" t="s">
        <v>29</v>
      </c>
      <c r="C6" s="7" t="n">
        <v>12</v>
      </c>
      <c r="F6" s="2" t="s">
        <v>30</v>
      </c>
    </row>
    <row r="7" customFormat="false" ht="15" hidden="false" customHeight="false" outlineLevel="0" collapsed="false">
      <c r="B7" s="3" t="s">
        <v>31</v>
      </c>
      <c r="C7" s="7" t="n">
        <v>90</v>
      </c>
      <c r="F7" s="2" t="s">
        <v>32</v>
      </c>
    </row>
    <row r="8" customFormat="false" ht="15" hidden="false" customHeight="false" outlineLevel="0" collapsed="false">
      <c r="B8" s="3" t="s">
        <v>33</v>
      </c>
      <c r="C8" s="7" t="n">
        <v>110</v>
      </c>
      <c r="F8" s="2" t="s">
        <v>34</v>
      </c>
    </row>
    <row r="9" customFormat="false" ht="15" hidden="false" customHeight="false" outlineLevel="0" collapsed="false">
      <c r="B9" s="3" t="s">
        <v>35</v>
      </c>
      <c r="C9" s="7" t="n">
        <v>5000</v>
      </c>
      <c r="F9" s="2" t="s">
        <v>36</v>
      </c>
    </row>
    <row r="10" customFormat="false" ht="15" hidden="false" customHeight="false" outlineLevel="0" collapsed="false">
      <c r="B10" s="3" t="s">
        <v>37</v>
      </c>
      <c r="C10" s="7" t="n">
        <v>146000</v>
      </c>
      <c r="F10" s="2" t="s">
        <v>38</v>
      </c>
    </row>
    <row r="11" customFormat="false" ht="15" hidden="false" customHeight="false" outlineLevel="0" collapsed="false">
      <c r="B11" s="3" t="s">
        <v>39</v>
      </c>
      <c r="C11" s="8" t="n">
        <v>5</v>
      </c>
      <c r="F11" s="2" t="s">
        <v>40</v>
      </c>
    </row>
    <row r="12" customFormat="false" ht="15" hidden="false" customHeight="false" outlineLevel="0" collapsed="false">
      <c r="B12" s="3" t="s">
        <v>41</v>
      </c>
      <c r="C12" s="9" t="n">
        <v>0.5</v>
      </c>
      <c r="F12" s="2" t="s">
        <v>42</v>
      </c>
    </row>
    <row r="14" customFormat="false" ht="21.75" hidden="false" customHeight="true" outlineLevel="0" collapsed="false">
      <c r="B14" s="5" t="s">
        <v>43</v>
      </c>
      <c r="C14" s="6"/>
      <c r="D14" s="6"/>
    </row>
    <row r="15" customFormat="false" ht="27.75" hidden="false" customHeight="true" outlineLevel="0" collapsed="false">
      <c r="B15" s="10" t="s">
        <v>44</v>
      </c>
      <c r="C15" s="11" t="s">
        <v>45</v>
      </c>
      <c r="D15" s="11" t="s">
        <v>46</v>
      </c>
      <c r="F15" s="2" t="s">
        <v>47</v>
      </c>
    </row>
    <row r="16" customFormat="false" ht="15" hidden="false" customHeight="false" outlineLevel="0" collapsed="false">
      <c r="B16" s="12" t="s">
        <v>48</v>
      </c>
      <c r="C16" s="13" t="n">
        <v>1</v>
      </c>
      <c r="D16" s="13" t="n">
        <v>1</v>
      </c>
    </row>
    <row r="17" customFormat="false" ht="15" hidden="false" customHeight="false" outlineLevel="0" collapsed="false">
      <c r="B17" s="14" t="s">
        <v>49</v>
      </c>
      <c r="C17" s="13" t="n">
        <v>1</v>
      </c>
      <c r="D17" s="13" t="n">
        <v>1</v>
      </c>
    </row>
    <row r="18" customFormat="false" ht="15" hidden="false" customHeight="false" outlineLevel="0" collapsed="false">
      <c r="B18" s="12" t="s">
        <v>50</v>
      </c>
      <c r="C18" s="13" t="n">
        <v>1</v>
      </c>
      <c r="D18" s="13" t="n">
        <v>0</v>
      </c>
    </row>
    <row r="19" customFormat="false" ht="15" hidden="false" customHeight="false" outlineLevel="0" collapsed="false">
      <c r="B19" s="14" t="s">
        <v>51</v>
      </c>
      <c r="C19" s="13" t="n">
        <v>1</v>
      </c>
      <c r="D19" s="13" t="n">
        <v>0</v>
      </c>
    </row>
    <row r="20" customFormat="false" ht="15" hidden="false" customHeight="false" outlineLevel="0" collapsed="false">
      <c r="B20" s="12" t="s">
        <v>52</v>
      </c>
      <c r="C20" s="13" t="n">
        <v>1</v>
      </c>
      <c r="D20" s="13" t="n">
        <v>0</v>
      </c>
    </row>
    <row r="21" customFormat="false" ht="15" hidden="false" customHeight="false" outlineLevel="0" collapsed="false">
      <c r="B21" s="14" t="s">
        <v>53</v>
      </c>
      <c r="C21" s="13" t="n">
        <v>1</v>
      </c>
      <c r="D21" s="13" t="n">
        <v>0</v>
      </c>
    </row>
    <row r="22" customFormat="false" ht="15" hidden="false" customHeight="false" outlineLevel="0" collapsed="false">
      <c r="B22" s="15" t="s">
        <v>54</v>
      </c>
      <c r="C22" s="16" t="n">
        <f aca="false">SUM(C16:C21)</f>
        <v>6</v>
      </c>
      <c r="D22" s="16" t="n">
        <f aca="false">SUMPRODUCT(C16:C21,D16:D21)</f>
        <v>2</v>
      </c>
    </row>
    <row r="24" customFormat="false" ht="21.75" hidden="false" customHeight="true" outlineLevel="0" collapsed="false">
      <c r="B24" s="5" t="s">
        <v>55</v>
      </c>
      <c r="C24" s="6"/>
      <c r="D24" s="6"/>
    </row>
    <row r="25" customFormat="false" ht="15" hidden="false" customHeight="false" outlineLevel="0" collapsed="false">
      <c r="B25" s="3" t="s">
        <v>56</v>
      </c>
      <c r="C25" s="17" t="n">
        <f aca="false">C22-D22</f>
        <v>4</v>
      </c>
      <c r="D25" s="18" t="str">
        <f aca="false">TEXT(C26,"0%")</f>
        <v>67%</v>
      </c>
    </row>
    <row r="26" customFormat="false" ht="15" hidden="false" customHeight="false" outlineLevel="0" collapsed="false">
      <c r="B26" s="15" t="s">
        <v>57</v>
      </c>
      <c r="C26" s="19" t="n">
        <f aca="false">IF(C22=0,0,(D22+(C22-D22)*C12)/C22)</f>
        <v>0.666666666666667</v>
      </c>
      <c r="D26" s="18"/>
      <c r="F26" s="2" t="s">
        <v>58</v>
      </c>
    </row>
    <row r="27" customFormat="false" ht="15" hidden="false" customHeight="false" outlineLevel="0" collapsed="false">
      <c r="B27" s="15" t="s">
        <v>59</v>
      </c>
      <c r="C27" s="19" t="n">
        <f aca="false">1-C26</f>
        <v>0.333333333333333</v>
      </c>
      <c r="D27" s="18"/>
    </row>
    <row r="29" customFormat="false" ht="21.75" hidden="false" customHeight="true" outlineLevel="0" collapsed="false">
      <c r="B29" s="5" t="s">
        <v>60</v>
      </c>
      <c r="C29" s="6"/>
      <c r="D29" s="6"/>
    </row>
    <row r="30" customFormat="false" ht="15" hidden="false" customHeight="false" outlineLevel="0" collapsed="false">
      <c r="B30" s="3" t="s">
        <v>61</v>
      </c>
      <c r="C30" s="17" t="n">
        <f aca="false">C6*C7*12</f>
        <v>12960</v>
      </c>
      <c r="F30" s="2" t="s">
        <v>62</v>
      </c>
    </row>
    <row r="31" customFormat="false" ht="15" hidden="false" customHeight="false" outlineLevel="0" collapsed="false">
      <c r="B31" s="15" t="s">
        <v>63</v>
      </c>
      <c r="C31" s="20" t="n">
        <f aca="false">C30/C50</f>
        <v>25116.2790697674</v>
      </c>
      <c r="F31" s="2" t="s">
        <v>64</v>
      </c>
    </row>
    <row r="32" customFormat="false" ht="15" hidden="false" customHeight="false" outlineLevel="0" collapsed="false">
      <c r="B32" s="3" t="s">
        <v>65</v>
      </c>
      <c r="C32" s="17" t="n">
        <f aca="false">C31*C50</f>
        <v>12960</v>
      </c>
    </row>
    <row r="33" customFormat="false" ht="15" hidden="false" customHeight="false" outlineLevel="0" collapsed="false">
      <c r="B33" s="3" t="s">
        <v>66</v>
      </c>
      <c r="C33" s="17" t="n">
        <f aca="false">C31*C51</f>
        <v>5425.11627906977</v>
      </c>
    </row>
    <row r="34" customFormat="false" ht="15" hidden="false" customHeight="false" outlineLevel="0" collapsed="false">
      <c r="B34" s="3" t="s">
        <v>67</v>
      </c>
      <c r="C34" s="17" t="n">
        <f aca="false">C31*C52</f>
        <v>4746.97674418605</v>
      </c>
    </row>
    <row r="35" customFormat="false" ht="15" hidden="false" customHeight="false" outlineLevel="0" collapsed="false">
      <c r="B35" s="3" t="s">
        <v>68</v>
      </c>
      <c r="C35" s="17" t="n">
        <f aca="false">C31*C53</f>
        <v>1984.18604651163</v>
      </c>
    </row>
    <row r="36" customFormat="false" ht="15" hidden="false" customHeight="false" outlineLevel="0" collapsed="false">
      <c r="B36" s="3" t="s">
        <v>69</v>
      </c>
      <c r="C36" s="17" t="n">
        <f aca="false">C10/(C54*C55)</f>
        <v>79.3478260869565</v>
      </c>
    </row>
    <row r="37" customFormat="false" ht="15" hidden="false" customHeight="false" outlineLevel="0" collapsed="false">
      <c r="B37" s="3" t="s">
        <v>70</v>
      </c>
      <c r="C37" s="17" t="n">
        <f aca="false">C6*C11*C54</f>
        <v>2760</v>
      </c>
    </row>
    <row r="38" customFormat="false" ht="15" hidden="false" customHeight="false" outlineLevel="0" collapsed="false">
      <c r="B38" s="15" t="s">
        <v>71</v>
      </c>
      <c r="C38" s="20" t="n">
        <f aca="false">C37*C36</f>
        <v>219000</v>
      </c>
    </row>
    <row r="40" customFormat="false" ht="21.75" hidden="false" customHeight="true" outlineLevel="0" collapsed="false">
      <c r="B40" s="5" t="s">
        <v>72</v>
      </c>
      <c r="C40" s="6"/>
      <c r="D40" s="6"/>
    </row>
    <row r="41" customFormat="false" ht="15" hidden="false" customHeight="false" outlineLevel="0" collapsed="false">
      <c r="B41" s="3" t="s">
        <v>73</v>
      </c>
      <c r="C41" s="17" t="n">
        <f aca="false">C6*C8</f>
        <v>1320</v>
      </c>
    </row>
    <row r="42" customFormat="false" ht="15" hidden="false" customHeight="false" outlineLevel="0" collapsed="false">
      <c r="B42" s="3" t="s">
        <v>74</v>
      </c>
      <c r="C42" s="17" t="n">
        <f aca="false">C41*C26</f>
        <v>880</v>
      </c>
    </row>
    <row r="43" customFormat="false" ht="15" hidden="false" customHeight="false" outlineLevel="0" collapsed="false">
      <c r="B43" s="15" t="s">
        <v>75</v>
      </c>
      <c r="C43" s="20" t="n">
        <f aca="false">C41-C42</f>
        <v>440</v>
      </c>
    </row>
    <row r="44" customFormat="false" ht="15" hidden="false" customHeight="false" outlineLevel="0" collapsed="false">
      <c r="B44" s="3" t="s">
        <v>76</v>
      </c>
      <c r="C44" s="17" t="n">
        <f aca="false">IFERROR(C31/C41,"n/a")</f>
        <v>19.0274841437632</v>
      </c>
    </row>
    <row r="45" customFormat="false" ht="15" hidden="false" customHeight="false" outlineLevel="0" collapsed="false">
      <c r="B45" s="15" t="s">
        <v>77</v>
      </c>
      <c r="C45" s="20" t="n">
        <f aca="false">IFERROR(C31/C42,"n/a")</f>
        <v>28.5412262156448</v>
      </c>
      <c r="F45" s="2" t="s">
        <v>78</v>
      </c>
    </row>
    <row r="46" customFormat="false" ht="15" hidden="false" customHeight="false" outlineLevel="0" collapsed="false">
      <c r="B46" s="3" t="s">
        <v>79</v>
      </c>
      <c r="C46" s="17" t="n">
        <f aca="false">C41*C9</f>
        <v>6600000</v>
      </c>
    </row>
    <row r="47" customFormat="false" ht="15" hidden="false" customHeight="false" outlineLevel="0" collapsed="false">
      <c r="B47" s="15" t="s">
        <v>80</v>
      </c>
      <c r="C47" s="20" t="n">
        <f aca="false">C46*C27</f>
        <v>2200000</v>
      </c>
    </row>
    <row r="49" customFormat="false" ht="21.75" hidden="false" customHeight="true" outlineLevel="0" collapsed="false">
      <c r="B49" s="5" t="s">
        <v>81</v>
      </c>
      <c r="C49" s="6"/>
      <c r="D49" s="6"/>
    </row>
    <row r="50" customFormat="false" ht="15" hidden="false" customHeight="false" outlineLevel="0" collapsed="false">
      <c r="B50" s="3" t="s">
        <v>82</v>
      </c>
      <c r="C50" s="9" t="n">
        <v>0.516</v>
      </c>
      <c r="F50" s="2" t="s">
        <v>83</v>
      </c>
    </row>
    <row r="51" customFormat="false" ht="15" hidden="false" customHeight="false" outlineLevel="0" collapsed="false">
      <c r="B51" s="3" t="s">
        <v>84</v>
      </c>
      <c r="C51" s="9" t="n">
        <v>0.216</v>
      </c>
      <c r="F51" s="2" t="s">
        <v>85</v>
      </c>
    </row>
    <row r="52" customFormat="false" ht="15" hidden="false" customHeight="false" outlineLevel="0" collapsed="false">
      <c r="B52" s="3" t="s">
        <v>86</v>
      </c>
      <c r="C52" s="9" t="n">
        <v>0.189</v>
      </c>
      <c r="F52" s="2" t="s">
        <v>85</v>
      </c>
    </row>
    <row r="53" customFormat="false" ht="15" hidden="false" customHeight="false" outlineLevel="0" collapsed="false">
      <c r="B53" s="3" t="s">
        <v>87</v>
      </c>
      <c r="C53" s="9" t="n">
        <v>0.079</v>
      </c>
      <c r="F53" s="2" t="s">
        <v>88</v>
      </c>
    </row>
    <row r="54" customFormat="false" ht="15" hidden="false" customHeight="false" outlineLevel="0" collapsed="false">
      <c r="B54" s="3" t="s">
        <v>89</v>
      </c>
      <c r="C54" s="7" t="n">
        <v>46</v>
      </c>
      <c r="F54" s="2" t="s">
        <v>90</v>
      </c>
    </row>
    <row r="55" customFormat="false" ht="15" hidden="false" customHeight="false" outlineLevel="0" collapsed="false">
      <c r="B55" s="3" t="s">
        <v>91</v>
      </c>
      <c r="C55" s="7" t="n">
        <v>40</v>
      </c>
      <c r="F55" s="2" t="s">
        <v>92</v>
      </c>
    </row>
    <row r="56" customFormat="false" ht="15" hidden="false" customHeight="false" outlineLevel="0" collapsed="false">
      <c r="B56" s="3" t="s">
        <v>93</v>
      </c>
      <c r="C56" s="21" t="n">
        <f aca="false">C50+C51+C52+C53</f>
        <v>1</v>
      </c>
      <c r="F56" s="2" t="s">
        <v>94</v>
      </c>
    </row>
    <row r="58" customFormat="false" ht="15" hidden="false" customHeight="false" outlineLevel="0" collapsed="false">
      <c r="B58" s="4" t="s">
        <v>95</v>
      </c>
    </row>
    <row r="59" customFormat="false" ht="18" hidden="false" customHeight="true" outlineLevel="0" collapsed="false">
      <c r="B59" s="22" t="str">
        <f aca="false">IF(C26&gt;=0.75,"Unusually good. Worth checking your logging rate against what the team would say anonymously.",IF(C26&gt;=0.5,"You are paying for a system that is missing about "&amp;TEXT(C27,"0%")&amp;" of the story, concentrated in the conversations nobody was ever going to type up.",IF(C26&gt;=0.3,"Your CRM is a partial index, not a record. It cannot answer the question it was bought to answer.","This is not an adoption problem. The work is happening somewhere the system was never able to look.")))</f>
        <v>You are paying for a system that is missing about 33% of the story, concentrated in the conversations nobody was ever going to type up.</v>
      </c>
      <c r="C59" s="22"/>
      <c r="D59" s="22"/>
      <c r="E59" s="22"/>
      <c r="F59" s="22"/>
    </row>
    <row r="60" customFormat="false" ht="15" hidden="false" customHeight="false" outlineLevel="0" collapsed="false">
      <c r="B60" s="22"/>
      <c r="C60" s="22"/>
      <c r="D60" s="22"/>
      <c r="E60" s="22"/>
      <c r="F60" s="22"/>
    </row>
    <row r="62" customFormat="false" ht="15" hidden="false" customHeight="true" outlineLevel="0" collapsed="false">
      <c r="B62" s="23" t="s">
        <v>96</v>
      </c>
      <c r="C62" s="23"/>
      <c r="D62" s="23"/>
      <c r="E62" s="23"/>
      <c r="F62" s="23"/>
    </row>
    <row r="63" customFormat="false" ht="15" hidden="false" customHeight="false" outlineLevel="0" collapsed="false">
      <c r="B63" s="23"/>
      <c r="C63" s="23"/>
      <c r="D63" s="23"/>
      <c r="E63" s="23"/>
      <c r="F63" s="23"/>
    </row>
  </sheetData>
  <mergeCells count="3">
    <mergeCell ref="D25:D27"/>
    <mergeCell ref="B59:F60"/>
    <mergeCell ref="B62:F6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0"/>
    <col collapsed="false" customWidth="true" hidden="false" outlineLevel="0" max="3" min="3" style="0" width="74"/>
    <col collapsed="false" customWidth="true" hidden="false" outlineLevel="0" max="4" min="4" style="0" width="12"/>
    <col collapsed="false" customWidth="true" hidden="false" outlineLevel="0" max="5" min="5" style="0" width="13"/>
  </cols>
  <sheetData>
    <row r="2" customFormat="false" ht="27.75" hidden="false" customHeight="true" outlineLevel="0" collapsed="false">
      <c r="B2" s="1" t="s">
        <v>97</v>
      </c>
    </row>
    <row r="3" customFormat="false" ht="15" hidden="false" customHeight="false" outlineLevel="0" collapsed="false">
      <c r="B3" s="2" t="s">
        <v>98</v>
      </c>
    </row>
    <row r="5" customFormat="false" ht="19.5" hidden="false" customHeight="true" outlineLevel="0" collapsed="false">
      <c r="B5" s="10" t="s">
        <v>99</v>
      </c>
      <c r="C5" s="10" t="s">
        <v>100</v>
      </c>
      <c r="D5" s="10" t="s">
        <v>101</v>
      </c>
      <c r="E5" s="10" t="s">
        <v>102</v>
      </c>
    </row>
    <row r="6" customFormat="false" ht="85.5" hidden="false" customHeight="true" outlineLevel="0" collapsed="false">
      <c r="B6" s="24" t="s">
        <v>103</v>
      </c>
      <c r="C6" s="25" t="s">
        <v>104</v>
      </c>
      <c r="D6" s="25" t="s">
        <v>105</v>
      </c>
      <c r="E6" s="24" t="s">
        <v>106</v>
      </c>
    </row>
    <row r="7" customFormat="false" ht="85.5" hidden="false" customHeight="true" outlineLevel="0" collapsed="false">
      <c r="B7" s="24" t="s">
        <v>107</v>
      </c>
      <c r="C7" s="25" t="s">
        <v>108</v>
      </c>
      <c r="D7" s="25" t="s">
        <v>109</v>
      </c>
      <c r="E7" s="24" t="s">
        <v>110</v>
      </c>
    </row>
    <row r="8" customFormat="false" ht="85.5" hidden="false" customHeight="true" outlineLevel="0" collapsed="false">
      <c r="B8" s="24" t="s">
        <v>111</v>
      </c>
      <c r="C8" s="25" t="s">
        <v>112</v>
      </c>
      <c r="D8" s="25" t="s">
        <v>109</v>
      </c>
      <c r="E8" s="24" t="s">
        <v>110</v>
      </c>
    </row>
    <row r="9" customFormat="false" ht="85.5" hidden="false" customHeight="true" outlineLevel="0" collapsed="false">
      <c r="B9" s="24" t="s">
        <v>113</v>
      </c>
      <c r="C9" s="25" t="s">
        <v>114</v>
      </c>
      <c r="D9" s="25" t="s">
        <v>105</v>
      </c>
      <c r="E9" s="24" t="s">
        <v>106</v>
      </c>
    </row>
    <row r="10" customFormat="false" ht="85.5" hidden="false" customHeight="true" outlineLevel="0" collapsed="false">
      <c r="B10" s="24" t="s">
        <v>115</v>
      </c>
      <c r="C10" s="25" t="s">
        <v>116</v>
      </c>
      <c r="D10" s="25" t="s">
        <v>117</v>
      </c>
      <c r="E10" s="24" t="s">
        <v>110</v>
      </c>
    </row>
    <row r="11" customFormat="false" ht="85.5" hidden="false" customHeight="true" outlineLevel="0" collapsed="false">
      <c r="B11" s="24" t="s">
        <v>118</v>
      </c>
      <c r="C11" s="25" t="s">
        <v>119</v>
      </c>
      <c r="D11" s="25" t="s">
        <v>109</v>
      </c>
      <c r="E11" s="24" t="s">
        <v>110</v>
      </c>
    </row>
    <row r="12" customFormat="false" ht="85.5" hidden="false" customHeight="true" outlineLevel="0" collapsed="false">
      <c r="B12" s="24" t="s">
        <v>120</v>
      </c>
      <c r="C12" s="25" t="s">
        <v>121</v>
      </c>
      <c r="D12" s="25" t="s">
        <v>117</v>
      </c>
      <c r="E12" s="24" t="s">
        <v>110</v>
      </c>
    </row>
    <row r="13" customFormat="false" ht="85.5" hidden="false" customHeight="true" outlineLevel="0" collapsed="false">
      <c r="B13" s="24" t="s">
        <v>122</v>
      </c>
      <c r="C13" s="25" t="s">
        <v>123</v>
      </c>
      <c r="D13" s="25" t="s">
        <v>124</v>
      </c>
      <c r="E13" s="24" t="s">
        <v>110</v>
      </c>
    </row>
    <row r="14" customFormat="false" ht="85.5" hidden="false" customHeight="true" outlineLevel="0" collapsed="false">
      <c r="B14" s="24" t="s">
        <v>125</v>
      </c>
      <c r="C14" s="25" t="s">
        <v>126</v>
      </c>
      <c r="D14" s="25" t="s">
        <v>127</v>
      </c>
      <c r="E14" s="24" t="s">
        <v>110</v>
      </c>
    </row>
    <row r="15" customFormat="false" ht="85.5" hidden="false" customHeight="true" outlineLevel="0" collapsed="false">
      <c r="B15" s="24" t="s">
        <v>128</v>
      </c>
      <c r="C15" s="25" t="s">
        <v>129</v>
      </c>
      <c r="D15" s="25" t="s">
        <v>117</v>
      </c>
      <c r="E15" s="24" t="s">
        <v>110</v>
      </c>
    </row>
    <row r="16" customFormat="false" ht="85.5" hidden="false" customHeight="true" outlineLevel="0" collapsed="false">
      <c r="B16" s="26" t="s">
        <v>130</v>
      </c>
      <c r="C16" s="27" t="s">
        <v>131</v>
      </c>
      <c r="D16" s="27" t="s">
        <v>132</v>
      </c>
      <c r="E16" s="26" t="s">
        <v>133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6"/>
    <col collapsed="false" customWidth="true" hidden="false" outlineLevel="0" max="3" min="3" style="0" width="86"/>
    <col collapsed="false" customWidth="true" hidden="false" outlineLevel="0" max="4" min="4" style="0" width="13"/>
  </cols>
  <sheetData>
    <row r="2" customFormat="false" ht="27.75" hidden="false" customHeight="true" outlineLevel="0" collapsed="false">
      <c r="B2" s="1" t="s">
        <v>134</v>
      </c>
    </row>
    <row r="3" customFormat="false" ht="15" hidden="false" customHeight="false" outlineLevel="0" collapsed="false">
      <c r="B3" s="2" t="s">
        <v>135</v>
      </c>
    </row>
    <row r="5" customFormat="false" ht="19.5" hidden="false" customHeight="true" outlineLevel="0" collapsed="false">
      <c r="B5" s="10" t="s">
        <v>136</v>
      </c>
      <c r="C5" s="10" t="s">
        <v>137</v>
      </c>
      <c r="D5" s="10" t="s">
        <v>102</v>
      </c>
    </row>
    <row r="6" customFormat="false" ht="96" hidden="false" customHeight="true" outlineLevel="0" collapsed="false">
      <c r="B6" s="24" t="s">
        <v>138</v>
      </c>
      <c r="C6" s="25" t="s">
        <v>139</v>
      </c>
      <c r="D6" s="24" t="s">
        <v>140</v>
      </c>
    </row>
    <row r="7" customFormat="false" ht="96" hidden="false" customHeight="true" outlineLevel="0" collapsed="false">
      <c r="B7" s="24" t="s">
        <v>141</v>
      </c>
      <c r="C7" s="25" t="s">
        <v>142</v>
      </c>
      <c r="D7" s="24" t="s">
        <v>140</v>
      </c>
    </row>
    <row r="8" customFormat="false" ht="96" hidden="false" customHeight="true" outlineLevel="0" collapsed="false">
      <c r="B8" s="24" t="s">
        <v>143</v>
      </c>
      <c r="C8" s="25" t="s">
        <v>144</v>
      </c>
      <c r="D8" s="24" t="s">
        <v>140</v>
      </c>
    </row>
    <row r="9" customFormat="false" ht="96" hidden="false" customHeight="true" outlineLevel="0" collapsed="false">
      <c r="B9" s="24" t="s">
        <v>145</v>
      </c>
      <c r="C9" s="25" t="s">
        <v>146</v>
      </c>
      <c r="D9" s="24" t="s">
        <v>147</v>
      </c>
    </row>
    <row r="10" customFormat="false" ht="96" hidden="false" customHeight="true" outlineLevel="0" collapsed="false">
      <c r="B10" s="24" t="s">
        <v>148</v>
      </c>
      <c r="C10" s="25" t="s">
        <v>149</v>
      </c>
      <c r="D10" s="24" t="s">
        <v>150</v>
      </c>
    </row>
    <row r="11" customFormat="false" ht="96" hidden="false" customHeight="true" outlineLevel="0" collapsed="false">
      <c r="B11" s="24" t="s">
        <v>151</v>
      </c>
      <c r="C11" s="25" t="s">
        <v>152</v>
      </c>
      <c r="D11" s="24" t="s">
        <v>153</v>
      </c>
    </row>
    <row r="13" customFormat="false" ht="15" hidden="false" customHeight="true" outlineLevel="0" collapsed="false">
      <c r="B13" s="23" t="s">
        <v>154</v>
      </c>
      <c r="C13" s="23"/>
      <c r="D13" s="23"/>
    </row>
    <row r="14" customFormat="false" ht="15" hidden="false" customHeight="false" outlineLevel="0" collapsed="false">
      <c r="B14" s="23"/>
      <c r="C14" s="23"/>
      <c r="D14" s="23"/>
    </row>
  </sheetData>
  <mergeCells count="1">
    <mergeCell ref="B13:D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2026-08-11T07:41:08Z</dcterms:created>
  <dc:creator>openpyxl</dc:creator>
  <dc:description/>
  <dc:language>en-US</dc:language>
  <cp:lastModifiedBy/>
  <dcterms:modified xsi:type="dcterms:W3CDTF">2026-08-11T07:41:10Z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